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555" windowHeight="113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G64" i="1" l="1"/>
  <c r="AG43" i="1"/>
  <c r="AG44" i="1"/>
  <c r="F68" i="1" l="1"/>
  <c r="F47" i="1"/>
  <c r="AC62" i="1"/>
  <c r="AC63" i="1" s="1"/>
  <c r="AC42" i="1"/>
  <c r="AC43" i="1" s="1"/>
  <c r="AM12" i="1"/>
  <c r="AJ12" i="1"/>
  <c r="AK12" i="1"/>
  <c r="B21" i="1"/>
  <c r="B22" i="1" l="1"/>
  <c r="B23" i="1" l="1"/>
  <c r="B27" i="1" s="1"/>
  <c r="B24" i="1"/>
  <c r="AG42" i="1" l="1"/>
  <c r="AG62" i="1"/>
  <c r="AG46" i="1"/>
  <c r="J33" i="1" s="1"/>
  <c r="L33" i="1" s="1"/>
  <c r="AC65" i="1"/>
  <c r="AC66" i="1" s="1"/>
  <c r="AC45" i="1"/>
  <c r="AC46" i="1" s="1"/>
  <c r="B25" i="1"/>
  <c r="AL12" i="1" s="1"/>
  <c r="B26" i="1"/>
  <c r="AG66" i="1" l="1"/>
  <c r="J52" i="1" s="1"/>
  <c r="L52" i="1" s="1"/>
  <c r="AG67" i="1"/>
  <c r="AG47" i="1"/>
  <c r="J34" i="1" s="1"/>
  <c r="L34" i="1" s="1"/>
  <c r="D47" i="1"/>
  <c r="E47" i="1" s="1"/>
  <c r="D68" i="1"/>
  <c r="E68" i="1" s="1"/>
</calcChain>
</file>

<file path=xl/sharedStrings.xml><?xml version="1.0" encoding="utf-8"?>
<sst xmlns="http://schemas.openxmlformats.org/spreadsheetml/2006/main" count="120" uniqueCount="77">
  <si>
    <t>Ihr Kontakt bei Fragen und Anregungen:</t>
  </si>
  <si>
    <t>michael.lueck@expo-engineering.de</t>
  </si>
  <si>
    <t>Berechnen Sie einfache "Pipes" als Kragarm, oder frei tragend zwischen 2 Punkten!</t>
  </si>
  <si>
    <t>cm</t>
  </si>
  <si>
    <t>d =</t>
  </si>
  <si>
    <t>mm</t>
  </si>
  <si>
    <t>t =</t>
  </si>
  <si>
    <t>Außendurchmesser</t>
  </si>
  <si>
    <t>Daten des zu berechnenden Rohres</t>
  </si>
  <si>
    <t>Werkstoff Auswahl</t>
  </si>
  <si>
    <t>fo</t>
  </si>
  <si>
    <t>fu</t>
  </si>
  <si>
    <t xml:space="preserve">t (mm) &lt; </t>
  </si>
  <si>
    <t>EN AW-6060 T5</t>
  </si>
  <si>
    <t>EN AW-6061 T6</t>
  </si>
  <si>
    <t>EN AW-6063 T5</t>
  </si>
  <si>
    <t>EN AW-6082 T6</t>
  </si>
  <si>
    <t>S235 (ST37)</t>
  </si>
  <si>
    <t>S355 (ST52)</t>
  </si>
  <si>
    <t>Querschnittsdaten des Rohres</t>
  </si>
  <si>
    <t>A =</t>
  </si>
  <si>
    <t>I =</t>
  </si>
  <si>
    <t>W =</t>
  </si>
  <si>
    <t>i =</t>
  </si>
  <si>
    <r>
      <t>mm</t>
    </r>
    <r>
      <rPr>
        <vertAlign val="superscript"/>
        <sz val="12"/>
        <color theme="1"/>
        <rFont val="Arial"/>
        <family val="2"/>
      </rPr>
      <t>2</t>
    </r>
  </si>
  <si>
    <r>
      <t>mm</t>
    </r>
    <r>
      <rPr>
        <vertAlign val="superscript"/>
        <sz val="12"/>
        <color theme="1"/>
        <rFont val="Arial"/>
        <family val="2"/>
      </rPr>
      <t>4</t>
    </r>
  </si>
  <si>
    <r>
      <t>mm</t>
    </r>
    <r>
      <rPr>
        <vertAlign val="superscript"/>
        <sz val="12"/>
        <color theme="1"/>
        <rFont val="Arial"/>
        <family val="2"/>
      </rPr>
      <t>3</t>
    </r>
  </si>
  <si>
    <t>da =</t>
  </si>
  <si>
    <t>di =</t>
  </si>
  <si>
    <t>Anwendung als Kragarm</t>
  </si>
  <si>
    <t>Last am Kragarm P =</t>
  </si>
  <si>
    <t>kN</t>
  </si>
  <si>
    <t>Abstand der Last bis zur ersten Schelle a =</t>
  </si>
  <si>
    <r>
      <t xml:space="preserve">Ausnutzung des Rohres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 xml:space="preserve"> = </t>
    </r>
  </si>
  <si>
    <t>Auswahl</t>
  </si>
  <si>
    <t>gamma M</t>
  </si>
  <si>
    <t>MRd (kNcm)</t>
  </si>
  <si>
    <t>Anwendung an den Enden gelenkig gelagert</t>
  </si>
  <si>
    <t>Mittige Punktlast P =</t>
  </si>
  <si>
    <t>Frei tragende Länge l =</t>
  </si>
  <si>
    <t>g</t>
  </si>
  <si>
    <t>g (kN/m)</t>
  </si>
  <si>
    <t>g =</t>
  </si>
  <si>
    <t>kN / m</t>
  </si>
  <si>
    <t xml:space="preserve">M(p) = </t>
  </si>
  <si>
    <t>kNcm</t>
  </si>
  <si>
    <t xml:space="preserve">Md(p) = </t>
  </si>
  <si>
    <t>Teilsicherheitsbeiwerte</t>
  </si>
  <si>
    <t>Eigenlast</t>
  </si>
  <si>
    <t>Nutzlast</t>
  </si>
  <si>
    <t>M(g) =</t>
  </si>
  <si>
    <t xml:space="preserve">Md(g) = </t>
  </si>
  <si>
    <t>andreas.fritz@expo-engineering.de</t>
  </si>
  <si>
    <t xml:space="preserve">Achtung: </t>
  </si>
  <si>
    <t xml:space="preserve">Diese Tabelle kann keine Statische Berechnung ersetzen! </t>
  </si>
  <si>
    <t>Anwendung auf eigene Gefahr!</t>
  </si>
  <si>
    <t>Der Autor, als auch die Expo Engineering GmbH übernehmen keinerlei Haftung!</t>
  </si>
  <si>
    <t>Hier wird nur die Tragfähigkeit des Rohres untersucht. Lokale Beanspruchungen</t>
  </si>
  <si>
    <t>Eingabe!</t>
  </si>
  <si>
    <t>Dieses Tool ersetzt keine Statische Berechnung! Hinweise s.u.!</t>
  </si>
  <si>
    <t>Copyright © Expo Engineering GmbH</t>
  </si>
  <si>
    <t>Wandstärke</t>
  </si>
  <si>
    <t>The "Piper" V1.2</t>
  </si>
  <si>
    <t>Belastung der Schellen</t>
  </si>
  <si>
    <t>Breite Truss (Achse-Achse der Gurte)</t>
  </si>
  <si>
    <t>Gk Rohr =</t>
  </si>
  <si>
    <t>Pos. Res Gk =</t>
  </si>
  <si>
    <t xml:space="preserve">cm </t>
  </si>
  <si>
    <t>von A</t>
  </si>
  <si>
    <t xml:space="preserve">Pk = </t>
  </si>
  <si>
    <t xml:space="preserve">B = </t>
  </si>
  <si>
    <t xml:space="preserve">A = </t>
  </si>
  <si>
    <t>Schelle am Kragarm</t>
  </si>
  <si>
    <t>Schelle am Rohrende</t>
  </si>
  <si>
    <t>der Traversesind nicht enthalten!</t>
  </si>
  <si>
    <t>Beide Schellen</t>
  </si>
  <si>
    <t>Angabe ohne Teilsicherheitsbeiwerte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</si>
</sst>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right"/>
      <protection hidden="1"/>
    </xf>
    <xf numFmtId="0" fontId="4" fillId="0" borderId="9" xfId="0" applyFont="1" applyBorder="1" applyProtection="1">
      <protection hidden="1"/>
    </xf>
    <xf numFmtId="0" fontId="0" fillId="0" borderId="2" xfId="0" applyBorder="1" applyProtection="1">
      <protection hidden="1"/>
    </xf>
    <xf numFmtId="0" fontId="1" fillId="0" borderId="5" xfId="0" applyFont="1" applyBorder="1" applyProtection="1">
      <protection hidden="1"/>
    </xf>
    <xf numFmtId="0" fontId="0" fillId="0" borderId="5" xfId="0" applyBorder="1" applyAlignment="1" applyProtection="1">
      <alignment horizontal="right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165" fontId="0" fillId="0" borderId="0" xfId="0" applyNumberFormat="1" applyBorder="1" applyProtection="1">
      <protection hidden="1"/>
    </xf>
    <xf numFmtId="0" fontId="8" fillId="0" borderId="5" xfId="0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" xfId="0" applyBorder="1" applyProtection="1">
      <protection locked="0"/>
    </xf>
    <xf numFmtId="2" fontId="0" fillId="0" borderId="8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 hidden="1"/>
    </xf>
    <xf numFmtId="0" fontId="9" fillId="0" borderId="0" xfId="0" applyFont="1" applyProtection="1">
      <protection locked="0" hidden="1"/>
    </xf>
    <xf numFmtId="165" fontId="9" fillId="0" borderId="0" xfId="0" applyNumberFormat="1" applyFont="1" applyProtection="1">
      <protection hidden="1"/>
    </xf>
    <xf numFmtId="0" fontId="2" fillId="0" borderId="0" xfId="1" applyBorder="1" applyAlignment="1" applyProtection="1">
      <alignment horizontal="center"/>
      <protection hidden="1"/>
    </xf>
  </cellXfs>
  <cellStyles count="4">
    <cellStyle name="Hyperlink" xfId="1" builtinId="8"/>
    <cellStyle name="Hyperlink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AI$12" fmlaRange="$AC$12:$AF$17" noThreeD="1" sel="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xpo-engineering.de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665239</xdr:colOff>
      <xdr:row>5</xdr:row>
      <xdr:rowOff>171450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99439" cy="1123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9525</xdr:rowOff>
        </xdr:from>
        <xdr:to>
          <xdr:col>2</xdr:col>
          <xdr:colOff>952500</xdr:colOff>
          <xdr:row>16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29</xdr:row>
      <xdr:rowOff>104774</xdr:rowOff>
    </xdr:from>
    <xdr:to>
      <xdr:col>3</xdr:col>
      <xdr:colOff>771192</xdr:colOff>
      <xdr:row>41</xdr:row>
      <xdr:rowOff>141731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5753099"/>
          <a:ext cx="3657267" cy="2322957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50</xdr:row>
      <xdr:rowOff>133350</xdr:rowOff>
    </xdr:from>
    <xdr:to>
      <xdr:col>3</xdr:col>
      <xdr:colOff>812362</xdr:colOff>
      <xdr:row>62</xdr:row>
      <xdr:rowOff>123826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9810750"/>
          <a:ext cx="3574612" cy="2276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as.fritz@expo-engineering.de" TargetMode="External"/><Relationship Id="rId2" Type="http://schemas.openxmlformats.org/officeDocument/2006/relationships/hyperlink" Target="http://www.expo-engineering.de/" TargetMode="External"/><Relationship Id="rId1" Type="http://schemas.openxmlformats.org/officeDocument/2006/relationships/hyperlink" Target="mailto:michael.lueck@expo-engineering.d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2"/>
  <sheetViews>
    <sheetView tabSelected="1" workbookViewId="0">
      <selection activeCell="B14" sqref="B14"/>
    </sheetView>
  </sheetViews>
  <sheetFormatPr baseColWidth="10" defaultRowHeight="15" x14ac:dyDescent="0.2"/>
  <cols>
    <col min="1" max="11" width="11.5546875" style="1"/>
    <col min="12" max="12" width="15.33203125" style="1" customWidth="1"/>
    <col min="13" max="16384" width="11.5546875" style="1"/>
  </cols>
  <sheetData>
    <row r="1" spans="1:42" x14ac:dyDescent="0.2">
      <c r="A1" s="13"/>
      <c r="B1" s="3"/>
      <c r="C1" s="3"/>
      <c r="D1" s="3"/>
      <c r="E1" s="3"/>
      <c r="F1" s="3"/>
      <c r="G1" s="3"/>
      <c r="H1" s="3"/>
      <c r="I1" s="5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x14ac:dyDescent="0.2">
      <c r="A2" s="6"/>
      <c r="B2" s="5"/>
      <c r="C2" s="5"/>
      <c r="D2" s="5"/>
      <c r="E2" s="5"/>
      <c r="F2" s="5"/>
      <c r="G2" s="5"/>
      <c r="H2" s="5"/>
      <c r="I2" s="5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x14ac:dyDescent="0.2">
      <c r="A3" s="6"/>
      <c r="B3" s="5"/>
      <c r="C3" s="5"/>
      <c r="D3" s="5"/>
      <c r="E3" s="5"/>
      <c r="F3" s="5"/>
      <c r="G3" s="5"/>
      <c r="H3" s="5"/>
      <c r="I3" s="5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x14ac:dyDescent="0.2">
      <c r="A4" s="6"/>
      <c r="B4" s="5"/>
      <c r="C4" s="5"/>
      <c r="D4" s="5"/>
      <c r="E4" s="5"/>
      <c r="F4" s="5"/>
      <c r="G4" s="5"/>
      <c r="H4" s="5"/>
      <c r="I4" s="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x14ac:dyDescent="0.2">
      <c r="A5" s="6"/>
      <c r="B5" s="5"/>
      <c r="C5" s="5"/>
      <c r="D5" s="5"/>
      <c r="E5" s="5"/>
      <c r="F5" s="5"/>
      <c r="G5" s="5"/>
      <c r="H5" s="5"/>
      <c r="I5" s="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x14ac:dyDescent="0.2">
      <c r="A6" s="6"/>
      <c r="B6" s="5"/>
      <c r="C6" s="5"/>
      <c r="D6" s="5"/>
      <c r="E6" s="5"/>
      <c r="F6" s="5"/>
      <c r="G6" s="5"/>
      <c r="H6" s="5"/>
      <c r="I6" s="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x14ac:dyDescent="0.2">
      <c r="A7" s="6"/>
      <c r="B7" s="5"/>
      <c r="C7" s="5"/>
      <c r="D7" s="5"/>
      <c r="E7" s="5"/>
      <c r="F7" s="5"/>
      <c r="G7" s="5"/>
      <c r="H7" s="5"/>
      <c r="I7" s="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2" ht="15.75" x14ac:dyDescent="0.25">
      <c r="A8" s="14" t="s">
        <v>62</v>
      </c>
      <c r="B8" s="5"/>
      <c r="C8" s="5"/>
      <c r="D8" s="5"/>
      <c r="E8" s="8" t="s">
        <v>0</v>
      </c>
      <c r="F8" s="29" t="s">
        <v>1</v>
      </c>
      <c r="G8" s="29"/>
      <c r="H8" s="29"/>
      <c r="I8" s="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x14ac:dyDescent="0.2">
      <c r="A9" s="6"/>
      <c r="B9" s="5"/>
      <c r="C9" s="5"/>
      <c r="D9" s="5"/>
      <c r="E9" s="5"/>
      <c r="F9" s="29" t="s">
        <v>52</v>
      </c>
      <c r="G9" s="29"/>
      <c r="H9" s="29"/>
      <c r="I9" s="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2" x14ac:dyDescent="0.2">
      <c r="A10" s="6" t="s">
        <v>59</v>
      </c>
      <c r="B10" s="5"/>
      <c r="C10" s="5"/>
      <c r="D10" s="5"/>
      <c r="E10" s="5"/>
      <c r="F10" s="5"/>
      <c r="G10" s="5"/>
      <c r="H10" s="5"/>
      <c r="I10" s="5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2" x14ac:dyDescent="0.2">
      <c r="A11" s="6" t="s">
        <v>2</v>
      </c>
      <c r="B11" s="5"/>
      <c r="C11" s="5"/>
      <c r="D11" s="5"/>
      <c r="E11" s="5"/>
      <c r="F11" s="5"/>
      <c r="G11" s="5"/>
      <c r="H11" s="5"/>
      <c r="I11" s="5"/>
      <c r="AA11" s="24"/>
      <c r="AB11" s="24"/>
      <c r="AC11" s="24"/>
      <c r="AD11" s="24" t="s">
        <v>12</v>
      </c>
      <c r="AE11" s="24" t="s">
        <v>10</v>
      </c>
      <c r="AF11" s="24" t="s">
        <v>11</v>
      </c>
      <c r="AG11" s="24" t="s">
        <v>40</v>
      </c>
      <c r="AH11" s="24"/>
      <c r="AI11" s="25" t="s">
        <v>34</v>
      </c>
      <c r="AJ11" s="25" t="s">
        <v>10</v>
      </c>
      <c r="AK11" s="25" t="s">
        <v>35</v>
      </c>
      <c r="AL11" s="25" t="s">
        <v>36</v>
      </c>
      <c r="AM11" s="25" t="s">
        <v>41</v>
      </c>
      <c r="AN11" s="24"/>
      <c r="AO11" s="24"/>
      <c r="AP11" s="24"/>
    </row>
    <row r="12" spans="1:42" x14ac:dyDescent="0.2">
      <c r="A12" s="6"/>
      <c r="B12" s="5"/>
      <c r="C12" s="5"/>
      <c r="D12" s="5"/>
      <c r="E12" s="5"/>
      <c r="F12" s="5"/>
      <c r="G12" s="5"/>
      <c r="H12" s="5"/>
      <c r="I12" s="5"/>
      <c r="AA12" s="24"/>
      <c r="AB12" s="24">
        <v>1</v>
      </c>
      <c r="AC12" s="24" t="s">
        <v>13</v>
      </c>
      <c r="AD12" s="24">
        <v>15</v>
      </c>
      <c r="AE12" s="24">
        <v>120</v>
      </c>
      <c r="AF12" s="24">
        <v>160</v>
      </c>
      <c r="AG12" s="24">
        <v>2.7000000000000001E-3</v>
      </c>
      <c r="AH12" s="24"/>
      <c r="AI12" s="26">
        <v>4</v>
      </c>
      <c r="AJ12" s="26">
        <f>VLOOKUP(AI12,AB12:AF31,4)</f>
        <v>250</v>
      </c>
      <c r="AK12" s="26">
        <f>IF(AI12&lt;5,1.1,1)</f>
        <v>1.1000000000000001</v>
      </c>
      <c r="AL12" s="26">
        <f>$B$25/1000*(AJ12/10)/AK12</f>
        <v>111.64720492026871</v>
      </c>
      <c r="AM12" s="27">
        <f>VLOOKUP(AI12,AB12:AG30,6)</f>
        <v>2.7000000000000001E-3</v>
      </c>
      <c r="AN12" s="24"/>
      <c r="AO12" s="24"/>
      <c r="AP12" s="24"/>
    </row>
    <row r="13" spans="1:42" x14ac:dyDescent="0.2">
      <c r="A13" s="6" t="s">
        <v>8</v>
      </c>
      <c r="B13" s="5"/>
      <c r="C13" s="5"/>
      <c r="D13" s="5"/>
      <c r="E13" s="5"/>
      <c r="F13" s="5"/>
      <c r="G13" s="5"/>
      <c r="H13" s="5"/>
      <c r="I13" s="5"/>
      <c r="AA13" s="24"/>
      <c r="AB13" s="24">
        <v>2</v>
      </c>
      <c r="AC13" s="24" t="s">
        <v>14</v>
      </c>
      <c r="AD13" s="24">
        <v>25</v>
      </c>
      <c r="AE13" s="24">
        <v>240</v>
      </c>
      <c r="AF13" s="24">
        <v>260</v>
      </c>
      <c r="AG13" s="24">
        <v>2.7000000000000001E-3</v>
      </c>
      <c r="AH13" s="25"/>
      <c r="AI13" s="25"/>
      <c r="AJ13" s="25"/>
      <c r="AK13" s="25"/>
      <c r="AL13" s="25"/>
      <c r="AM13" s="24"/>
      <c r="AN13" s="24"/>
      <c r="AO13" s="24"/>
      <c r="AP13" s="24"/>
    </row>
    <row r="14" spans="1:42" x14ac:dyDescent="0.2">
      <c r="A14" s="15" t="s">
        <v>4</v>
      </c>
      <c r="B14" s="21">
        <v>50</v>
      </c>
      <c r="C14" s="5" t="s">
        <v>5</v>
      </c>
      <c r="D14" s="5" t="s">
        <v>7</v>
      </c>
      <c r="E14" s="5"/>
      <c r="F14" s="5" t="s">
        <v>58</v>
      </c>
      <c r="G14" s="5"/>
      <c r="H14" s="5"/>
      <c r="I14" s="5"/>
      <c r="AA14" s="24"/>
      <c r="AB14" s="24">
        <v>3</v>
      </c>
      <c r="AC14" s="24" t="s">
        <v>15</v>
      </c>
      <c r="AD14" s="24">
        <v>25</v>
      </c>
      <c r="AE14" s="24">
        <v>110</v>
      </c>
      <c r="AF14" s="24">
        <v>160</v>
      </c>
      <c r="AG14" s="24">
        <v>2.7000000000000001E-3</v>
      </c>
      <c r="AH14" s="25"/>
      <c r="AI14" s="25"/>
      <c r="AJ14" s="25"/>
      <c r="AK14" s="25"/>
      <c r="AL14" s="25"/>
      <c r="AM14" s="24"/>
      <c r="AN14" s="24"/>
      <c r="AO14" s="24"/>
      <c r="AP14" s="24"/>
    </row>
    <row r="15" spans="1:42" x14ac:dyDescent="0.2">
      <c r="A15" s="15" t="s">
        <v>6</v>
      </c>
      <c r="B15" s="21">
        <v>3</v>
      </c>
      <c r="C15" s="5" t="s">
        <v>5</v>
      </c>
      <c r="D15" s="5" t="s">
        <v>61</v>
      </c>
      <c r="E15" s="5"/>
      <c r="F15" s="5" t="s">
        <v>58</v>
      </c>
      <c r="G15" s="5"/>
      <c r="H15" s="5"/>
      <c r="I15" s="5"/>
      <c r="AA15" s="24"/>
      <c r="AB15" s="24">
        <v>4</v>
      </c>
      <c r="AC15" s="24" t="s">
        <v>16</v>
      </c>
      <c r="AD15" s="24">
        <v>15</v>
      </c>
      <c r="AE15" s="24">
        <v>250</v>
      </c>
      <c r="AF15" s="24">
        <v>290</v>
      </c>
      <c r="AG15" s="24">
        <v>2.7000000000000001E-3</v>
      </c>
      <c r="AH15" s="25"/>
      <c r="AI15" s="25"/>
      <c r="AJ15" s="25"/>
      <c r="AK15" s="25"/>
      <c r="AL15" s="25"/>
      <c r="AM15" s="24"/>
      <c r="AN15" s="24"/>
      <c r="AO15" s="24"/>
      <c r="AP15" s="24"/>
    </row>
    <row r="16" spans="1:42" x14ac:dyDescent="0.2">
      <c r="A16" s="6"/>
      <c r="B16" s="5"/>
      <c r="C16" s="5"/>
      <c r="D16" s="5"/>
      <c r="E16" s="5"/>
      <c r="F16" s="5"/>
      <c r="G16" s="5"/>
      <c r="H16" s="5"/>
      <c r="I16" s="5"/>
      <c r="AA16" s="24"/>
      <c r="AB16" s="24">
        <v>5</v>
      </c>
      <c r="AC16" s="24" t="s">
        <v>17</v>
      </c>
      <c r="AD16" s="24"/>
      <c r="AE16" s="24">
        <v>235</v>
      </c>
      <c r="AF16" s="24">
        <v>360</v>
      </c>
      <c r="AG16" s="24">
        <v>7.8499999999999993E-3</v>
      </c>
      <c r="AH16" s="25"/>
      <c r="AI16" s="25"/>
      <c r="AJ16" s="25"/>
      <c r="AK16" s="25"/>
      <c r="AL16" s="25"/>
      <c r="AM16" s="24"/>
      <c r="AN16" s="24"/>
      <c r="AO16" s="24"/>
      <c r="AP16" s="24"/>
    </row>
    <row r="17" spans="1:42" x14ac:dyDescent="0.2">
      <c r="A17" s="6"/>
      <c r="B17" s="5"/>
      <c r="C17" s="5"/>
      <c r="D17" s="5" t="s">
        <v>9</v>
      </c>
      <c r="E17" s="5"/>
      <c r="F17" s="5"/>
      <c r="G17" s="5"/>
      <c r="H17" s="5"/>
      <c r="I17" s="5"/>
      <c r="AA17" s="24"/>
      <c r="AB17" s="24">
        <v>6</v>
      </c>
      <c r="AC17" s="24" t="s">
        <v>18</v>
      </c>
      <c r="AD17" s="24"/>
      <c r="AE17" s="24">
        <v>355</v>
      </c>
      <c r="AF17" s="24">
        <v>490</v>
      </c>
      <c r="AG17" s="24">
        <v>7.8499999999999993E-3</v>
      </c>
      <c r="AH17" s="25"/>
      <c r="AI17" s="25"/>
      <c r="AJ17" s="25"/>
      <c r="AK17" s="25"/>
      <c r="AL17" s="25"/>
      <c r="AM17" s="24"/>
      <c r="AN17" s="24"/>
      <c r="AO17" s="24"/>
      <c r="AP17" s="24"/>
    </row>
    <row r="18" spans="1:42" x14ac:dyDescent="0.2">
      <c r="A18" s="6"/>
      <c r="B18" s="5"/>
      <c r="C18" s="5"/>
      <c r="D18" s="5"/>
      <c r="E18" s="5"/>
      <c r="F18" s="5"/>
      <c r="G18" s="5"/>
      <c r="H18" s="5"/>
      <c r="I18" s="5"/>
      <c r="AA18" s="24"/>
      <c r="AB18" s="24">
        <v>7</v>
      </c>
      <c r="AC18" s="24"/>
      <c r="AD18" s="24"/>
      <c r="AE18" s="24"/>
      <c r="AF18" s="24"/>
      <c r="AG18" s="24"/>
      <c r="AH18" s="25"/>
      <c r="AI18" s="25"/>
      <c r="AJ18" s="25"/>
      <c r="AK18" s="25"/>
      <c r="AL18" s="25"/>
      <c r="AM18" s="24"/>
      <c r="AN18" s="24"/>
      <c r="AO18" s="24"/>
      <c r="AP18" s="24"/>
    </row>
    <row r="19" spans="1:42" x14ac:dyDescent="0.2">
      <c r="A19" s="6" t="s">
        <v>19</v>
      </c>
      <c r="B19" s="5"/>
      <c r="C19" s="5"/>
      <c r="D19" s="5"/>
      <c r="E19" s="5"/>
      <c r="F19" s="5"/>
      <c r="G19" s="5"/>
      <c r="H19" s="5"/>
      <c r="I19" s="5"/>
      <c r="AA19" s="24"/>
      <c r="AB19" s="24">
        <v>8</v>
      </c>
      <c r="AC19" s="24"/>
      <c r="AD19" s="24"/>
      <c r="AE19" s="24"/>
      <c r="AF19" s="24"/>
      <c r="AG19" s="24"/>
      <c r="AH19" s="25"/>
      <c r="AI19" s="25"/>
      <c r="AJ19" s="25"/>
      <c r="AK19" s="25"/>
      <c r="AL19" s="25"/>
      <c r="AM19" s="24"/>
      <c r="AN19" s="24"/>
      <c r="AO19" s="24"/>
      <c r="AP19" s="24"/>
    </row>
    <row r="20" spans="1:42" x14ac:dyDescent="0.2">
      <c r="A20" s="6"/>
      <c r="B20" s="5"/>
      <c r="C20" s="5"/>
      <c r="D20" s="5"/>
      <c r="E20" s="5"/>
      <c r="F20" s="5"/>
      <c r="G20" s="5"/>
      <c r="H20" s="5"/>
      <c r="I20" s="5"/>
      <c r="AA20" s="24"/>
      <c r="AB20" s="24">
        <v>9</v>
      </c>
      <c r="AC20" s="24"/>
      <c r="AD20" s="24"/>
      <c r="AE20" s="24"/>
      <c r="AF20" s="24"/>
      <c r="AG20" s="24"/>
      <c r="AH20" s="25"/>
      <c r="AI20" s="25"/>
      <c r="AJ20" s="25"/>
      <c r="AK20" s="25"/>
      <c r="AL20" s="25"/>
      <c r="AM20" s="24"/>
      <c r="AN20" s="24"/>
      <c r="AO20" s="24"/>
      <c r="AP20" s="24"/>
    </row>
    <row r="21" spans="1:42" x14ac:dyDescent="0.2">
      <c r="A21" s="15" t="s">
        <v>27</v>
      </c>
      <c r="B21" s="16">
        <f>B14</f>
        <v>50</v>
      </c>
      <c r="C21" s="5" t="s">
        <v>5</v>
      </c>
      <c r="D21" s="5" t="s">
        <v>47</v>
      </c>
      <c r="E21" s="5"/>
      <c r="F21" s="5"/>
      <c r="G21" s="5"/>
      <c r="H21" s="5"/>
      <c r="I21" s="5"/>
      <c r="AA21" s="24"/>
      <c r="AB21" s="24">
        <v>10</v>
      </c>
      <c r="AC21" s="24"/>
      <c r="AD21" s="24"/>
      <c r="AE21" s="24"/>
      <c r="AF21" s="24"/>
      <c r="AG21" s="24"/>
      <c r="AH21" s="25"/>
      <c r="AI21" s="25"/>
      <c r="AJ21" s="25"/>
      <c r="AK21" s="25"/>
      <c r="AL21" s="25"/>
      <c r="AM21" s="24"/>
      <c r="AN21" s="24"/>
      <c r="AO21" s="24"/>
      <c r="AP21" s="24"/>
    </row>
    <row r="22" spans="1:42" x14ac:dyDescent="0.2">
      <c r="A22" s="15" t="s">
        <v>28</v>
      </c>
      <c r="B22" s="16">
        <f>B14-2*B15</f>
        <v>44</v>
      </c>
      <c r="C22" s="5" t="s">
        <v>5</v>
      </c>
      <c r="D22" s="5" t="s">
        <v>48</v>
      </c>
      <c r="E22" s="17">
        <v>1.35</v>
      </c>
      <c r="F22" s="5"/>
      <c r="G22" s="5"/>
      <c r="H22" s="5"/>
      <c r="I22" s="5"/>
      <c r="AA22" s="24"/>
      <c r="AB22" s="24">
        <v>11</v>
      </c>
      <c r="AC22" s="24"/>
      <c r="AD22" s="24"/>
      <c r="AE22" s="24"/>
      <c r="AF22" s="24"/>
      <c r="AG22" s="24"/>
      <c r="AH22" s="25"/>
      <c r="AI22" s="25"/>
      <c r="AJ22" s="25"/>
      <c r="AK22" s="25"/>
      <c r="AL22" s="25"/>
      <c r="AM22" s="24"/>
      <c r="AN22" s="24"/>
      <c r="AO22" s="24"/>
      <c r="AP22" s="24"/>
    </row>
    <row r="23" spans="1:42" ht="18" x14ac:dyDescent="0.2">
      <c r="A23" s="15" t="s">
        <v>20</v>
      </c>
      <c r="B23" s="16">
        <f>PI()/4*(B21^2-B22^2)</f>
        <v>442.9645641561608</v>
      </c>
      <c r="C23" s="5" t="s">
        <v>24</v>
      </c>
      <c r="D23" s="5" t="s">
        <v>49</v>
      </c>
      <c r="E23" s="17">
        <v>1.5</v>
      </c>
      <c r="F23" s="5"/>
      <c r="G23" s="5"/>
      <c r="H23" s="5"/>
      <c r="I23" s="5"/>
      <c r="AA23" s="24"/>
      <c r="AB23" s="24">
        <v>12</v>
      </c>
      <c r="AC23" s="24"/>
      <c r="AD23" s="24"/>
      <c r="AE23" s="24"/>
      <c r="AF23" s="24"/>
      <c r="AG23" s="24"/>
      <c r="AH23" s="25"/>
      <c r="AI23" s="25"/>
      <c r="AJ23" s="25"/>
      <c r="AK23" s="25"/>
      <c r="AL23" s="25"/>
      <c r="AM23" s="24"/>
      <c r="AN23" s="24"/>
      <c r="AO23" s="24"/>
      <c r="AP23" s="24"/>
    </row>
    <row r="24" spans="1:42" ht="18" x14ac:dyDescent="0.2">
      <c r="A24" s="15" t="s">
        <v>21</v>
      </c>
      <c r="B24" s="16">
        <f>PI()/64*(B21^4-B22^4)</f>
        <v>122811.92541229559</v>
      </c>
      <c r="C24" s="5" t="s">
        <v>25</v>
      </c>
      <c r="D24" s="5"/>
      <c r="E24" s="5"/>
      <c r="F24" s="5"/>
      <c r="G24" s="5"/>
      <c r="H24" s="5"/>
      <c r="I24" s="5"/>
      <c r="AA24" s="24"/>
      <c r="AB24" s="24">
        <v>13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2" ht="18" x14ac:dyDescent="0.2">
      <c r="A25" s="15" t="s">
        <v>22</v>
      </c>
      <c r="B25" s="16">
        <f>B24/(B21/2)</f>
        <v>4912.4770164918236</v>
      </c>
      <c r="C25" s="5" t="s">
        <v>26</v>
      </c>
      <c r="D25" s="5"/>
      <c r="E25" s="5"/>
      <c r="F25" s="5"/>
      <c r="G25" s="5"/>
      <c r="H25" s="5"/>
      <c r="I25" s="5"/>
      <c r="AA25" s="24"/>
      <c r="AB25" s="24">
        <v>14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2" x14ac:dyDescent="0.2">
      <c r="A26" s="15" t="s">
        <v>23</v>
      </c>
      <c r="B26" s="16">
        <f>(B24/B23)^0.5</f>
        <v>16.650825805346713</v>
      </c>
      <c r="C26" s="5" t="s">
        <v>5</v>
      </c>
      <c r="D26" s="5"/>
      <c r="E26" s="5"/>
      <c r="F26" s="5"/>
      <c r="G26" s="5"/>
      <c r="H26" s="5"/>
      <c r="I26" s="5"/>
      <c r="AA26" s="24"/>
      <c r="AB26" s="24">
        <v>15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2" x14ac:dyDescent="0.2">
      <c r="A27" s="15" t="s">
        <v>42</v>
      </c>
      <c r="B27" s="18">
        <f>B23/100*$AM$12</f>
        <v>1.1960043232216342E-2</v>
      </c>
      <c r="C27" s="5" t="s">
        <v>43</v>
      </c>
      <c r="D27" s="5"/>
      <c r="E27" s="5"/>
      <c r="F27" s="5"/>
      <c r="G27" s="5"/>
      <c r="H27" s="5"/>
      <c r="I27" s="5"/>
      <c r="AA27" s="24"/>
      <c r="AB27" s="24">
        <v>16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2" ht="15.75" thickBot="1" x14ac:dyDescent="0.25">
      <c r="A28" s="6"/>
      <c r="B28" s="5"/>
      <c r="C28" s="5"/>
      <c r="D28" s="5"/>
      <c r="E28" s="5"/>
      <c r="F28" s="5"/>
      <c r="G28" s="5"/>
      <c r="H28" s="5"/>
      <c r="I28" s="5"/>
      <c r="AA28" s="24"/>
      <c r="AB28" s="24">
        <v>17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2" x14ac:dyDescent="0.2">
      <c r="A29" s="2" t="s">
        <v>29</v>
      </c>
      <c r="B29" s="3"/>
      <c r="C29" s="3"/>
      <c r="D29" s="3"/>
      <c r="E29" s="4"/>
      <c r="G29" s="13" t="s">
        <v>63</v>
      </c>
      <c r="H29" s="3"/>
      <c r="I29" s="3"/>
      <c r="J29" s="3"/>
      <c r="K29" s="3"/>
      <c r="L29" s="4"/>
      <c r="AA29" s="24"/>
      <c r="AB29" s="24">
        <v>18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x14ac:dyDescent="0.2">
      <c r="A30" s="6"/>
      <c r="B30" s="5"/>
      <c r="C30" s="5"/>
      <c r="D30" s="5"/>
      <c r="E30" s="7"/>
      <c r="G30" s="6"/>
      <c r="H30" s="5"/>
      <c r="I30" s="5"/>
      <c r="J30" s="5"/>
      <c r="K30" s="5"/>
      <c r="L30" s="7"/>
      <c r="AA30" s="24"/>
      <c r="AB30" s="24">
        <v>19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1:42" x14ac:dyDescent="0.2">
      <c r="A31" s="6"/>
      <c r="B31" s="5"/>
      <c r="C31" s="5"/>
      <c r="D31" s="5"/>
      <c r="E31" s="7"/>
      <c r="G31" s="6"/>
      <c r="H31" s="5"/>
      <c r="I31" s="8" t="s">
        <v>64</v>
      </c>
      <c r="J31" s="21">
        <v>24</v>
      </c>
      <c r="K31" s="5" t="s">
        <v>3</v>
      </c>
      <c r="L31" s="7" t="s">
        <v>58</v>
      </c>
      <c r="AA31" s="24"/>
      <c r="AB31" s="24">
        <v>20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1:42" x14ac:dyDescent="0.2">
      <c r="A32" s="6"/>
      <c r="B32" s="5"/>
      <c r="C32" s="5"/>
      <c r="D32" s="5"/>
      <c r="E32" s="7"/>
      <c r="G32" s="6"/>
      <c r="H32" s="5"/>
      <c r="I32" s="5"/>
      <c r="J32" s="5"/>
      <c r="K32" s="5"/>
      <c r="L32" s="7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x14ac:dyDescent="0.2">
      <c r="A33" s="6"/>
      <c r="B33" s="5"/>
      <c r="C33" s="5"/>
      <c r="D33" s="5"/>
      <c r="E33" s="7"/>
      <c r="G33" s="6"/>
      <c r="H33" s="5"/>
      <c r="I33" s="8" t="s">
        <v>72</v>
      </c>
      <c r="J33" s="23">
        <f>AG46</f>
        <v>2.104978671820533</v>
      </c>
      <c r="K33" s="5" t="s">
        <v>31</v>
      </c>
      <c r="L33" s="7" t="str">
        <f>IF(J33&gt;0,"auflagernd","abhebend")</f>
        <v>auflagernd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x14ac:dyDescent="0.2">
      <c r="A34" s="6"/>
      <c r="B34" s="5"/>
      <c r="C34" s="5"/>
      <c r="D34" s="5"/>
      <c r="E34" s="7"/>
      <c r="G34" s="6"/>
      <c r="H34" s="5"/>
      <c r="I34" s="8" t="s">
        <v>73</v>
      </c>
      <c r="J34" s="23">
        <f>AG47</f>
        <v>-1.6901482182125847</v>
      </c>
      <c r="K34" s="5" t="s">
        <v>31</v>
      </c>
      <c r="L34" s="7" t="str">
        <f>IF(J34&gt;0,"auflagernd","abhebend")</f>
        <v>abhebend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x14ac:dyDescent="0.2">
      <c r="A35" s="6"/>
      <c r="B35" s="5"/>
      <c r="C35" s="5"/>
      <c r="D35" s="5"/>
      <c r="E35" s="7"/>
      <c r="F35" s="5"/>
      <c r="G35" s="6"/>
      <c r="H35" s="5"/>
      <c r="I35" s="5"/>
      <c r="J35" s="5"/>
      <c r="K35" s="5"/>
      <c r="L35" s="7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x14ac:dyDescent="0.2">
      <c r="A36" s="6"/>
      <c r="B36" s="5"/>
      <c r="C36" s="5"/>
      <c r="D36" s="5"/>
      <c r="E36" s="7"/>
      <c r="F36" s="5"/>
      <c r="G36" s="6"/>
      <c r="H36" s="5"/>
      <c r="J36" s="5" t="s">
        <v>76</v>
      </c>
      <c r="K36" s="5"/>
      <c r="L36" s="7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x14ac:dyDescent="0.2">
      <c r="A37" s="6"/>
      <c r="B37" s="5"/>
      <c r="C37" s="5"/>
      <c r="D37" s="5"/>
      <c r="E37" s="7"/>
      <c r="F37" s="5"/>
      <c r="G37" s="6"/>
      <c r="H37" s="5"/>
      <c r="I37" s="5"/>
      <c r="J37" s="5"/>
      <c r="K37" s="5"/>
      <c r="L37" s="7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x14ac:dyDescent="0.2">
      <c r="A38" s="6"/>
      <c r="B38" s="5"/>
      <c r="C38" s="5"/>
      <c r="D38" s="5"/>
      <c r="E38" s="7"/>
      <c r="F38" s="5"/>
      <c r="G38" s="6"/>
      <c r="H38" s="5"/>
      <c r="I38" s="5"/>
      <c r="J38" s="5"/>
      <c r="K38" s="5"/>
      <c r="L38" s="7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x14ac:dyDescent="0.2">
      <c r="A39" s="6"/>
      <c r="B39" s="5"/>
      <c r="C39" s="5"/>
      <c r="D39" s="5"/>
      <c r="E39" s="7"/>
      <c r="F39" s="5"/>
      <c r="G39" s="6"/>
      <c r="H39" s="5"/>
      <c r="I39" s="5"/>
      <c r="J39" s="5"/>
      <c r="K39" s="5"/>
      <c r="L39" s="7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x14ac:dyDescent="0.2">
      <c r="A40" s="6"/>
      <c r="B40" s="5"/>
      <c r="C40" s="5"/>
      <c r="D40" s="5"/>
      <c r="E40" s="7"/>
      <c r="F40" s="5"/>
      <c r="G40" s="6"/>
      <c r="H40" s="5"/>
      <c r="I40" s="5"/>
      <c r="J40" s="5"/>
      <c r="K40" s="5"/>
      <c r="L40" s="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x14ac:dyDescent="0.2">
      <c r="A41" s="6"/>
      <c r="B41" s="5"/>
      <c r="C41" s="5"/>
      <c r="D41" s="5"/>
      <c r="E41" s="7"/>
      <c r="F41" s="5"/>
      <c r="G41" s="6"/>
      <c r="H41" s="5"/>
      <c r="I41" s="5"/>
      <c r="J41" s="5"/>
      <c r="K41" s="5"/>
      <c r="L41" s="7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x14ac:dyDescent="0.2">
      <c r="A42" s="6"/>
      <c r="B42" s="5"/>
      <c r="C42" s="5"/>
      <c r="D42" s="5"/>
      <c r="E42" s="7"/>
      <c r="F42" s="5"/>
      <c r="G42" s="6"/>
      <c r="H42" s="5"/>
      <c r="I42" s="5"/>
      <c r="J42" s="5"/>
      <c r="K42" s="5"/>
      <c r="L42" s="7"/>
      <c r="AA42" s="24"/>
      <c r="AB42" s="24" t="s">
        <v>44</v>
      </c>
      <c r="AC42" s="24">
        <f>D44*D45</f>
        <v>40</v>
      </c>
      <c r="AD42" s="24" t="s">
        <v>45</v>
      </c>
      <c r="AE42" s="24"/>
      <c r="AF42" s="24" t="s">
        <v>65</v>
      </c>
      <c r="AG42" s="28">
        <f>$B$27*($J$31+$D$45)/100</f>
        <v>1.4830453607948263E-2</v>
      </c>
      <c r="AH42" s="24" t="s">
        <v>31</v>
      </c>
      <c r="AI42" s="24"/>
      <c r="AJ42" s="24"/>
      <c r="AK42" s="24"/>
      <c r="AL42" s="24"/>
      <c r="AM42" s="24"/>
      <c r="AN42" s="24"/>
      <c r="AO42" s="24"/>
      <c r="AP42" s="24"/>
    </row>
    <row r="43" spans="1:42" x14ac:dyDescent="0.2">
      <c r="A43" s="6"/>
      <c r="B43" s="5"/>
      <c r="C43" s="5"/>
      <c r="D43" s="5"/>
      <c r="E43" s="7"/>
      <c r="F43" s="5"/>
      <c r="G43" s="6"/>
      <c r="H43" s="5"/>
      <c r="I43" s="5"/>
      <c r="J43" s="5"/>
      <c r="K43" s="5"/>
      <c r="L43" s="7"/>
      <c r="AA43" s="24"/>
      <c r="AB43" s="24" t="s">
        <v>46</v>
      </c>
      <c r="AC43" s="24">
        <f>AC42*$E$23</f>
        <v>60</v>
      </c>
      <c r="AD43" s="24" t="s">
        <v>45</v>
      </c>
      <c r="AE43" s="24"/>
      <c r="AF43" s="24" t="s">
        <v>66</v>
      </c>
      <c r="AG43" s="24">
        <f>($J$31+$D$45)/2</f>
        <v>62</v>
      </c>
      <c r="AH43" s="24" t="s">
        <v>67</v>
      </c>
      <c r="AI43" s="24" t="s">
        <v>68</v>
      </c>
      <c r="AJ43" s="24"/>
      <c r="AK43" s="24"/>
      <c r="AL43" s="24"/>
      <c r="AM43" s="24"/>
      <c r="AN43" s="24"/>
      <c r="AO43" s="24"/>
      <c r="AP43" s="24"/>
    </row>
    <row r="44" spans="1:42" x14ac:dyDescent="0.2">
      <c r="A44" s="6"/>
      <c r="B44" s="5"/>
      <c r="C44" s="8" t="s">
        <v>30</v>
      </c>
      <c r="D44" s="21">
        <v>0.4</v>
      </c>
      <c r="E44" s="7" t="s">
        <v>31</v>
      </c>
      <c r="F44" s="5" t="s">
        <v>58</v>
      </c>
      <c r="G44" s="6"/>
      <c r="H44" s="5"/>
      <c r="I44" s="5"/>
      <c r="J44" s="5"/>
      <c r="K44" s="5"/>
      <c r="L44" s="7"/>
      <c r="AA44" s="24"/>
      <c r="AB44" s="24"/>
      <c r="AC44" s="24"/>
      <c r="AD44" s="24"/>
      <c r="AE44" s="24"/>
      <c r="AF44" s="24" t="s">
        <v>69</v>
      </c>
      <c r="AG44" s="24">
        <f>$D$44</f>
        <v>0.4</v>
      </c>
      <c r="AH44" s="24" t="s">
        <v>31</v>
      </c>
      <c r="AI44" s="24"/>
      <c r="AJ44" s="24"/>
      <c r="AK44" s="24"/>
      <c r="AL44" s="24"/>
      <c r="AM44" s="24"/>
      <c r="AN44" s="24"/>
      <c r="AO44" s="24"/>
      <c r="AP44" s="24"/>
    </row>
    <row r="45" spans="1:42" x14ac:dyDescent="0.2">
      <c r="A45" s="6"/>
      <c r="B45" s="5"/>
      <c r="C45" s="8" t="s">
        <v>32</v>
      </c>
      <c r="D45" s="21">
        <v>100</v>
      </c>
      <c r="E45" s="7" t="s">
        <v>3</v>
      </c>
      <c r="F45" s="5" t="s">
        <v>58</v>
      </c>
      <c r="G45" s="6"/>
      <c r="H45" s="5"/>
      <c r="I45" s="5"/>
      <c r="J45" s="5"/>
      <c r="K45" s="5"/>
      <c r="L45" s="7"/>
      <c r="AA45" s="24"/>
      <c r="AB45" s="24" t="s">
        <v>50</v>
      </c>
      <c r="AC45" s="24">
        <f>B27/100*D45^2/2</f>
        <v>0.5980021616108171</v>
      </c>
      <c r="AD45" s="24" t="s">
        <v>45</v>
      </c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x14ac:dyDescent="0.2">
      <c r="A46" s="6"/>
      <c r="B46" s="5"/>
      <c r="C46" s="5"/>
      <c r="D46" s="5"/>
      <c r="E46" s="7"/>
      <c r="F46" s="5"/>
      <c r="G46" s="6"/>
      <c r="H46" s="5"/>
      <c r="I46" s="5"/>
      <c r="J46" s="5"/>
      <c r="K46" s="5"/>
      <c r="L46" s="7"/>
      <c r="AA46" s="24"/>
      <c r="AB46" s="24" t="s">
        <v>51</v>
      </c>
      <c r="AC46" s="24">
        <f>AC45*$E$22</f>
        <v>0.80730291817460309</v>
      </c>
      <c r="AD46" s="24" t="s">
        <v>45</v>
      </c>
      <c r="AE46" s="24"/>
      <c r="AF46" s="24" t="s">
        <v>70</v>
      </c>
      <c r="AG46" s="24">
        <f>(AG42*AG43+AG44*(J31+D45))/J31</f>
        <v>2.104978671820533</v>
      </c>
      <c r="AH46" s="24" t="s">
        <v>31</v>
      </c>
      <c r="AI46" s="24"/>
      <c r="AJ46" s="24"/>
      <c r="AK46" s="24"/>
      <c r="AL46" s="24"/>
      <c r="AM46" s="24"/>
      <c r="AN46" s="24"/>
      <c r="AO46" s="24"/>
      <c r="AP46" s="24"/>
    </row>
    <row r="47" spans="1:42" ht="16.5" thickBot="1" x14ac:dyDescent="0.3">
      <c r="A47" s="9"/>
      <c r="B47" s="10"/>
      <c r="C47" s="11" t="s">
        <v>33</v>
      </c>
      <c r="D47" s="22">
        <f>IF(D44&lt;=3,(AC43+AC46)/$AL$12,"")</f>
        <v>0.5446379330463248</v>
      </c>
      <c r="E47" s="12" t="str">
        <f>IF(D47&gt;1,"Überlastung",IF(D47&gt;0.8,"Grenzbereich","zulässig"))</f>
        <v>zulässig</v>
      </c>
      <c r="F47" s="5" t="str">
        <f>IF(D44&gt;3,"Last zu hoch!","")</f>
        <v/>
      </c>
      <c r="G47" s="9"/>
      <c r="H47" s="10"/>
      <c r="I47" s="10"/>
      <c r="J47" s="10"/>
      <c r="K47" s="10"/>
      <c r="L47" s="20"/>
      <c r="AA47" s="24"/>
      <c r="AB47" s="24"/>
      <c r="AC47" s="24"/>
      <c r="AD47" s="24"/>
      <c r="AE47" s="24"/>
      <c r="AF47" s="24" t="s">
        <v>71</v>
      </c>
      <c r="AG47" s="28">
        <f>AG42+AG44-AG46</f>
        <v>-1.6901482182125847</v>
      </c>
      <c r="AH47" s="24" t="s">
        <v>31</v>
      </c>
      <c r="AI47" s="24"/>
      <c r="AJ47" s="24"/>
      <c r="AK47" s="24"/>
      <c r="AL47" s="24"/>
      <c r="AM47" s="24"/>
      <c r="AN47" s="24"/>
      <c r="AO47" s="24"/>
      <c r="AP47" s="24"/>
    </row>
    <row r="48" spans="1:42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5.75" thickBot="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x14ac:dyDescent="0.2">
      <c r="A50" s="13" t="s">
        <v>37</v>
      </c>
      <c r="B50" s="3"/>
      <c r="C50" s="3"/>
      <c r="D50" s="3"/>
      <c r="E50" s="4"/>
      <c r="F50" s="5"/>
      <c r="G50" s="13" t="s">
        <v>63</v>
      </c>
      <c r="H50" s="3"/>
      <c r="I50" s="3"/>
      <c r="J50" s="3"/>
      <c r="K50" s="3"/>
      <c r="L50" s="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x14ac:dyDescent="0.2">
      <c r="A51" s="6"/>
      <c r="B51" s="5"/>
      <c r="C51" s="5"/>
      <c r="D51" s="5"/>
      <c r="E51" s="7"/>
      <c r="F51" s="5"/>
      <c r="G51" s="6"/>
      <c r="H51" s="5"/>
      <c r="I51" s="5"/>
      <c r="J51" s="5"/>
      <c r="K51" s="5"/>
      <c r="L51" s="7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x14ac:dyDescent="0.2">
      <c r="A52" s="6"/>
      <c r="B52" s="5"/>
      <c r="C52" s="5"/>
      <c r="D52" s="5"/>
      <c r="E52" s="7"/>
      <c r="F52" s="5"/>
      <c r="G52" s="6"/>
      <c r="H52" s="5" t="s">
        <v>75</v>
      </c>
      <c r="I52" s="5"/>
      <c r="J52" s="23">
        <f>AG66</f>
        <v>0.41554805620188129</v>
      </c>
      <c r="K52" s="5" t="s">
        <v>31</v>
      </c>
      <c r="L52" s="7" t="str">
        <f>IF(J52&gt;0,"auflagernd","abhebend")</f>
        <v>auflagernd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x14ac:dyDescent="0.2">
      <c r="A53" s="6"/>
      <c r="B53" s="5"/>
      <c r="C53" s="5"/>
      <c r="D53" s="5"/>
      <c r="E53" s="7"/>
      <c r="F53" s="5"/>
      <c r="G53" s="6"/>
      <c r="H53" s="5"/>
      <c r="I53" s="5"/>
      <c r="J53" s="5"/>
      <c r="K53" s="5"/>
      <c r="L53" s="7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2">
      <c r="A54" s="6"/>
      <c r="B54" s="5"/>
      <c r="C54" s="5"/>
      <c r="D54" s="5"/>
      <c r="E54" s="7"/>
      <c r="F54" s="5"/>
      <c r="G54" s="6"/>
      <c r="H54" s="5"/>
      <c r="I54" s="5"/>
      <c r="J54" s="5" t="s">
        <v>76</v>
      </c>
      <c r="K54" s="5"/>
      <c r="L54" s="7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2">
      <c r="A55" s="6"/>
      <c r="B55" s="5"/>
      <c r="C55" s="5"/>
      <c r="D55" s="5"/>
      <c r="E55" s="7"/>
      <c r="F55" s="5"/>
      <c r="G55" s="6"/>
      <c r="H55" s="5"/>
      <c r="I55" s="5"/>
      <c r="J55" s="5"/>
      <c r="K55" s="5"/>
      <c r="L55" s="7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x14ac:dyDescent="0.2">
      <c r="A56" s="6"/>
      <c r="B56" s="5"/>
      <c r="C56" s="5"/>
      <c r="D56" s="5"/>
      <c r="E56" s="7"/>
      <c r="F56" s="5"/>
      <c r="G56" s="6"/>
      <c r="H56" s="5"/>
      <c r="I56" s="5"/>
      <c r="J56" s="5"/>
      <c r="K56" s="5"/>
      <c r="L56" s="7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x14ac:dyDescent="0.2">
      <c r="A57" s="6"/>
      <c r="B57" s="5"/>
      <c r="C57" s="5"/>
      <c r="D57" s="5"/>
      <c r="E57" s="7"/>
      <c r="F57" s="5"/>
      <c r="G57" s="6"/>
      <c r="H57" s="5"/>
      <c r="I57" s="5"/>
      <c r="J57" s="5"/>
      <c r="K57" s="5"/>
      <c r="L57" s="7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x14ac:dyDescent="0.2">
      <c r="A58" s="6"/>
      <c r="B58" s="5"/>
      <c r="C58" s="5"/>
      <c r="D58" s="5"/>
      <c r="E58" s="7"/>
      <c r="F58" s="5"/>
      <c r="G58" s="6"/>
      <c r="H58" s="5"/>
      <c r="I58" s="5"/>
      <c r="J58" s="5"/>
      <c r="K58" s="5"/>
      <c r="L58" s="7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x14ac:dyDescent="0.2">
      <c r="A59" s="6"/>
      <c r="B59" s="5"/>
      <c r="C59" s="5"/>
      <c r="D59" s="5"/>
      <c r="E59" s="7"/>
      <c r="F59" s="5"/>
      <c r="G59" s="6"/>
      <c r="H59" s="5"/>
      <c r="I59" s="5"/>
      <c r="J59" s="5"/>
      <c r="K59" s="5"/>
      <c r="L59" s="7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x14ac:dyDescent="0.2">
      <c r="A60" s="6"/>
      <c r="B60" s="5"/>
      <c r="C60" s="5"/>
      <c r="D60" s="5"/>
      <c r="E60" s="7"/>
      <c r="F60" s="5"/>
      <c r="G60" s="6"/>
      <c r="H60" s="5"/>
      <c r="I60" s="5"/>
      <c r="J60" s="5"/>
      <c r="K60" s="5"/>
      <c r="L60" s="7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x14ac:dyDescent="0.2">
      <c r="A61" s="6"/>
      <c r="B61" s="5"/>
      <c r="C61" s="5"/>
      <c r="D61" s="5"/>
      <c r="E61" s="7"/>
      <c r="F61" s="5"/>
      <c r="G61" s="6"/>
      <c r="H61" s="5"/>
      <c r="I61" s="5"/>
      <c r="J61" s="5"/>
      <c r="K61" s="5"/>
      <c r="L61" s="7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x14ac:dyDescent="0.2">
      <c r="A62" s="6"/>
      <c r="B62" s="5"/>
      <c r="C62" s="5"/>
      <c r="D62" s="5"/>
      <c r="E62" s="7"/>
      <c r="F62" s="5"/>
      <c r="G62" s="6"/>
      <c r="H62" s="5"/>
      <c r="I62" s="5"/>
      <c r="J62" s="5"/>
      <c r="K62" s="5"/>
      <c r="L62" s="7"/>
      <c r="AA62" s="24"/>
      <c r="AB62" s="24" t="s">
        <v>44</v>
      </c>
      <c r="AC62" s="24">
        <f>D65*D66/4</f>
        <v>52</v>
      </c>
      <c r="AD62" s="24" t="s">
        <v>45</v>
      </c>
      <c r="AE62" s="24"/>
      <c r="AF62" s="24" t="s">
        <v>65</v>
      </c>
      <c r="AG62" s="24">
        <f>$B$27*$D$66/100</f>
        <v>3.1096112403762487E-2</v>
      </c>
      <c r="AH62" s="24" t="s">
        <v>31</v>
      </c>
      <c r="AI62" s="24"/>
      <c r="AJ62" s="24"/>
      <c r="AK62" s="24"/>
      <c r="AL62" s="24"/>
      <c r="AM62" s="24"/>
      <c r="AN62" s="24"/>
      <c r="AO62" s="24"/>
      <c r="AP62" s="24"/>
    </row>
    <row r="63" spans="1:42" x14ac:dyDescent="0.2">
      <c r="A63" s="6"/>
      <c r="B63" s="5"/>
      <c r="C63" s="5"/>
      <c r="D63" s="5"/>
      <c r="E63" s="7"/>
      <c r="F63" s="5"/>
      <c r="G63" s="6"/>
      <c r="H63" s="5"/>
      <c r="I63" s="5"/>
      <c r="J63" s="5"/>
      <c r="K63" s="5"/>
      <c r="L63" s="7"/>
      <c r="AA63" s="24"/>
      <c r="AB63" s="24" t="s">
        <v>46</v>
      </c>
      <c r="AC63" s="24">
        <f>AC62*$E$23</f>
        <v>78</v>
      </c>
      <c r="AD63" s="24" t="s">
        <v>45</v>
      </c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x14ac:dyDescent="0.2">
      <c r="A64" s="6"/>
      <c r="B64" s="5"/>
      <c r="C64" s="5"/>
      <c r="D64" s="5"/>
      <c r="E64" s="7"/>
      <c r="F64" s="5"/>
      <c r="G64" s="6"/>
      <c r="H64" s="5"/>
      <c r="I64" s="5"/>
      <c r="J64" s="5"/>
      <c r="K64" s="5"/>
      <c r="L64" s="7"/>
      <c r="AA64" s="24"/>
      <c r="AB64" s="24"/>
      <c r="AC64" s="24"/>
      <c r="AD64" s="24"/>
      <c r="AE64" s="24"/>
      <c r="AF64" s="24" t="s">
        <v>69</v>
      </c>
      <c r="AG64" s="24">
        <f>D65</f>
        <v>0.8</v>
      </c>
      <c r="AH64" s="24" t="s">
        <v>31</v>
      </c>
      <c r="AI64" s="24"/>
      <c r="AJ64" s="24"/>
      <c r="AK64" s="24"/>
      <c r="AL64" s="24"/>
      <c r="AM64" s="24"/>
      <c r="AN64" s="24"/>
      <c r="AO64" s="24"/>
      <c r="AP64" s="24"/>
    </row>
    <row r="65" spans="1:42" x14ac:dyDescent="0.2">
      <c r="A65" s="6"/>
      <c r="B65" s="5"/>
      <c r="C65" s="8" t="s">
        <v>38</v>
      </c>
      <c r="D65" s="21">
        <v>0.8</v>
      </c>
      <c r="E65" s="7" t="s">
        <v>31</v>
      </c>
      <c r="F65" s="5" t="s">
        <v>58</v>
      </c>
      <c r="G65" s="6"/>
      <c r="H65" s="5"/>
      <c r="I65" s="5"/>
      <c r="J65" s="5"/>
      <c r="K65" s="5"/>
      <c r="L65" s="7"/>
      <c r="AA65" s="24"/>
      <c r="AB65" s="24" t="s">
        <v>50</v>
      </c>
      <c r="AC65" s="24">
        <f>B27/100*D66^2/8</f>
        <v>1.0106236531222808</v>
      </c>
      <c r="AD65" s="24" t="s">
        <v>45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x14ac:dyDescent="0.2">
      <c r="A66" s="6"/>
      <c r="B66" s="5"/>
      <c r="C66" s="8" t="s">
        <v>39</v>
      </c>
      <c r="D66" s="21">
        <v>260</v>
      </c>
      <c r="E66" s="7" t="s">
        <v>3</v>
      </c>
      <c r="F66" s="5" t="s">
        <v>58</v>
      </c>
      <c r="G66" s="6"/>
      <c r="H66" s="5"/>
      <c r="I66" s="5"/>
      <c r="J66" s="5"/>
      <c r="K66" s="5"/>
      <c r="L66" s="7"/>
      <c r="AA66" s="24"/>
      <c r="AB66" s="24" t="s">
        <v>51</v>
      </c>
      <c r="AC66" s="24">
        <f>AC65*$E$22</f>
        <v>1.3643419317150791</v>
      </c>
      <c r="AD66" s="24" t="s">
        <v>45</v>
      </c>
      <c r="AE66" s="24"/>
      <c r="AF66" s="24" t="s">
        <v>70</v>
      </c>
      <c r="AG66" s="24">
        <f>(AG62+AG64)/2</f>
        <v>0.41554805620188129</v>
      </c>
      <c r="AH66" s="24" t="s">
        <v>31</v>
      </c>
      <c r="AI66" s="24"/>
      <c r="AJ66" s="24"/>
      <c r="AK66" s="24"/>
      <c r="AL66" s="24"/>
      <c r="AM66" s="24"/>
      <c r="AN66" s="24"/>
      <c r="AO66" s="24"/>
      <c r="AP66" s="24"/>
    </row>
    <row r="67" spans="1:42" x14ac:dyDescent="0.2">
      <c r="A67" s="6"/>
      <c r="B67" s="5"/>
      <c r="C67" s="5"/>
      <c r="D67" s="5"/>
      <c r="E67" s="7"/>
      <c r="F67" s="5"/>
      <c r="G67" s="6"/>
      <c r="H67" s="5"/>
      <c r="I67" s="5"/>
      <c r="J67" s="5"/>
      <c r="K67" s="5"/>
      <c r="L67" s="7"/>
      <c r="AA67" s="24"/>
      <c r="AB67" s="24"/>
      <c r="AC67" s="24"/>
      <c r="AD67" s="24"/>
      <c r="AE67" s="24"/>
      <c r="AF67" s="24" t="s">
        <v>71</v>
      </c>
      <c r="AG67" s="24">
        <f>(AG62+AG64)/2</f>
        <v>0.41554805620188129</v>
      </c>
      <c r="AH67" s="24" t="s">
        <v>31</v>
      </c>
      <c r="AI67" s="24"/>
      <c r="AJ67" s="24"/>
      <c r="AK67" s="24"/>
      <c r="AL67" s="24"/>
      <c r="AM67" s="24"/>
      <c r="AN67" s="24"/>
      <c r="AO67" s="24"/>
      <c r="AP67" s="24"/>
    </row>
    <row r="68" spans="1:42" ht="16.5" thickBot="1" x14ac:dyDescent="0.3">
      <c r="A68" s="9"/>
      <c r="B68" s="10"/>
      <c r="C68" s="11" t="s">
        <v>33</v>
      </c>
      <c r="D68" s="22">
        <f>IF(D65&lt;=3,(AC63+AC66)/$AL$12,"")</f>
        <v>0.7108493400116197</v>
      </c>
      <c r="E68" s="12" t="str">
        <f>IF(D68&gt;1,"Überlastung",IF(D68&gt;0.8,"Grenzbereich","zulässig"))</f>
        <v>zulässig</v>
      </c>
      <c r="F68" s="5" t="str">
        <f>IF(D65&gt;3,"Last zu hoch!","")</f>
        <v/>
      </c>
      <c r="G68" s="9"/>
      <c r="H68" s="10"/>
      <c r="I68" s="10"/>
      <c r="J68" s="10"/>
      <c r="K68" s="10"/>
      <c r="L68" s="20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1:42" x14ac:dyDescent="0.2">
      <c r="A69" s="6"/>
      <c r="B69" s="5"/>
      <c r="C69" s="5"/>
      <c r="D69" s="5"/>
      <c r="E69" s="5"/>
      <c r="F69" s="5"/>
      <c r="G69" s="5"/>
      <c r="H69" s="5"/>
      <c r="I69" s="5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ht="15.75" x14ac:dyDescent="0.25">
      <c r="A70" s="19" t="s">
        <v>53</v>
      </c>
      <c r="B70" s="5"/>
      <c r="C70" s="5"/>
      <c r="D70" s="5"/>
      <c r="E70" s="5"/>
      <c r="F70" s="5"/>
      <c r="G70" s="5"/>
      <c r="H70" s="5"/>
      <c r="I70" s="5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ht="15.75" x14ac:dyDescent="0.25">
      <c r="A71" s="19" t="s">
        <v>54</v>
      </c>
      <c r="B71" s="5"/>
      <c r="C71" s="5"/>
      <c r="D71" s="5"/>
      <c r="E71" s="5"/>
      <c r="F71" s="5"/>
      <c r="G71" s="5"/>
      <c r="H71" s="5"/>
      <c r="I71" s="5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ht="15.75" x14ac:dyDescent="0.25">
      <c r="A72" s="19" t="s">
        <v>56</v>
      </c>
      <c r="B72" s="5"/>
      <c r="C72" s="5"/>
      <c r="D72" s="5"/>
      <c r="E72" s="5"/>
      <c r="F72" s="5"/>
      <c r="G72" s="5"/>
      <c r="H72" s="5"/>
      <c r="I72" s="5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ht="15.75" x14ac:dyDescent="0.25">
      <c r="A73" s="19" t="s">
        <v>55</v>
      </c>
      <c r="B73" s="5"/>
      <c r="C73" s="5"/>
      <c r="D73" s="5"/>
      <c r="E73" s="5"/>
      <c r="F73" s="5"/>
      <c r="G73" s="5"/>
      <c r="H73" s="5"/>
      <c r="I73" s="5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ht="15.75" x14ac:dyDescent="0.25">
      <c r="A74" s="19" t="s">
        <v>57</v>
      </c>
      <c r="B74" s="5"/>
      <c r="C74" s="5"/>
      <c r="D74" s="5"/>
      <c r="E74" s="5"/>
      <c r="F74" s="5"/>
      <c r="G74" s="5"/>
      <c r="H74" s="5"/>
      <c r="I74" s="5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ht="15.75" x14ac:dyDescent="0.25">
      <c r="A75" s="19" t="s">
        <v>74</v>
      </c>
      <c r="B75" s="5"/>
      <c r="C75" s="5"/>
      <c r="D75" s="5"/>
      <c r="E75" s="5"/>
      <c r="F75" s="5"/>
      <c r="G75" s="5"/>
      <c r="H75" s="5"/>
      <c r="I75" s="5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x14ac:dyDescent="0.2">
      <c r="A76" s="6" t="s">
        <v>60</v>
      </c>
      <c r="B76" s="5"/>
      <c r="C76" s="5"/>
      <c r="D76" s="5"/>
      <c r="E76" s="5"/>
      <c r="F76" s="5"/>
      <c r="G76" s="5"/>
      <c r="H76" s="5"/>
      <c r="I76" s="5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2">
      <c r="A77" s="5"/>
      <c r="B77" s="5"/>
      <c r="C77" s="5"/>
      <c r="D77" s="5"/>
      <c r="E77" s="5"/>
      <c r="F77" s="5"/>
      <c r="G77" s="5"/>
      <c r="H77" s="5"/>
      <c r="I77" s="5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x14ac:dyDescent="0.2">
      <c r="A78" s="5"/>
      <c r="B78" s="5"/>
      <c r="C78" s="5"/>
      <c r="D78" s="5"/>
      <c r="E78" s="5"/>
      <c r="F78" s="5"/>
      <c r="G78" s="5"/>
      <c r="H78" s="5"/>
      <c r="I78" s="5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x14ac:dyDescent="0.2">
      <c r="I79" s="5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x14ac:dyDescent="0.2">
      <c r="I80" s="5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9:42" x14ac:dyDescent="0.2">
      <c r="I81" s="5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9:42" x14ac:dyDescent="0.2">
      <c r="I82" s="5"/>
    </row>
  </sheetData>
  <sheetProtection password="DC49" sheet="1" objects="1" scenarios="1"/>
  <mergeCells count="2">
    <mergeCell ref="F8:H8"/>
    <mergeCell ref="F9:H9"/>
  </mergeCells>
  <conditionalFormatting sqref="D68">
    <cfRule type="colorScale" priority="2">
      <colorScale>
        <cfvo type="min"/>
        <cfvo type="num" val="0.5"/>
        <cfvo type="num" val="1"/>
        <color rgb="FF63BE7B"/>
        <color rgb="FFFFEB84"/>
        <color rgb="FFF8696B"/>
      </colorScale>
    </cfRule>
  </conditionalFormatting>
  <conditionalFormatting sqref="D47">
    <cfRule type="colorScale" priority="1">
      <colorScale>
        <cfvo type="min"/>
        <cfvo type="num" val="0.5"/>
        <cfvo type="num" val="1"/>
        <color rgb="FF63BE7B"/>
        <color rgb="FFFFEB84"/>
        <color rgb="FFF8696B"/>
      </colorScale>
    </cfRule>
  </conditionalFormatting>
  <hyperlinks>
    <hyperlink ref="F8" r:id="rId1"/>
    <hyperlink ref="P80" r:id="rId2" display="www"/>
    <hyperlink ref="F9" r:id="rId3"/>
  </hyperlinks>
  <pageMargins left="0.7" right="0.7" top="0.78740157499999996" bottom="0.78740157499999996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 sizeWithCells="1">
                  <from>
                    <xdr:col>1</xdr:col>
                    <xdr:colOff>0</xdr:colOff>
                    <xdr:row>16</xdr:row>
                    <xdr:rowOff>9525</xdr:rowOff>
                  </from>
                  <to>
                    <xdr:col>2</xdr:col>
                    <xdr:colOff>952500</xdr:colOff>
                    <xdr:row>16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Lück</dc:creator>
  <cp:lastModifiedBy>Michael Lück</cp:lastModifiedBy>
  <dcterms:created xsi:type="dcterms:W3CDTF">2017-01-24T08:27:35Z</dcterms:created>
  <dcterms:modified xsi:type="dcterms:W3CDTF">2017-12-08T15:30:06Z</dcterms:modified>
</cp:coreProperties>
</file>